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bengland\Desktop\"/>
    </mc:Choice>
  </mc:AlternateContent>
  <xr:revisionPtr revIDLastSave="0" documentId="8_{F4568EC2-38BC-4091-87F6-DBD5AFA220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atement of Cond &amp; Inc" sheetId="1" r:id="rId1"/>
    <sheet name="Back Pag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24" i="1"/>
  <c r="B27" i="1"/>
  <c r="B33" i="1"/>
  <c r="B21" i="1"/>
  <c r="B16" i="1"/>
  <c r="B14" i="1"/>
  <c r="F9" i="1" l="1"/>
  <c r="F14" i="1"/>
  <c r="F30" i="1"/>
  <c r="F16" i="1" l="1"/>
  <c r="F18" i="1" s="1"/>
  <c r="F32" i="1" s="1"/>
  <c r="F35" i="1" s="1"/>
  <c r="F38" i="1" s="1"/>
  <c r="B31" i="1"/>
  <c r="B18" i="4" s="1"/>
  <c r="B24" i="4" l="1"/>
  <c r="B25" i="4"/>
  <c r="B15" i="4"/>
  <c r="B17" i="4" l="1"/>
  <c r="B22" i="1"/>
  <c r="B28" i="1" s="1"/>
  <c r="B12" i="1"/>
  <c r="B17" i="1" s="1"/>
  <c r="B26" i="4" l="1"/>
  <c r="B27" i="4"/>
  <c r="B38" i="1"/>
</calcChain>
</file>

<file path=xl/sharedStrings.xml><?xml version="1.0" encoding="utf-8"?>
<sst xmlns="http://schemas.openxmlformats.org/spreadsheetml/2006/main" count="154" uniqueCount="136">
  <si>
    <t>Year To Date</t>
  </si>
  <si>
    <t>Actual</t>
  </si>
  <si>
    <t>Assets</t>
  </si>
  <si>
    <t>Cash and Due From Banks</t>
  </si>
  <si>
    <t>Short-term Investments</t>
  </si>
  <si>
    <t>Investment Securities</t>
  </si>
  <si>
    <t>Loans and Leases</t>
  </si>
  <si>
    <t xml:space="preserve">   Loans and Leases, Net</t>
  </si>
  <si>
    <t>Premises and Fixed Assets, Net</t>
  </si>
  <si>
    <t>Other Real Estate Owned</t>
  </si>
  <si>
    <t>Other Assets</t>
  </si>
  <si>
    <t xml:space="preserve">   Total Assets</t>
  </si>
  <si>
    <t>Liabilities</t>
  </si>
  <si>
    <t>Noninterest-bearing Deposits</t>
  </si>
  <si>
    <t>Interest-bearing Deposits</t>
  </si>
  <si>
    <t xml:space="preserve">   Total Deposits</t>
  </si>
  <si>
    <t>Acceptances Outstanding</t>
  </si>
  <si>
    <t>Accrued Expenses and Other Liabilities</t>
  </si>
  <si>
    <t xml:space="preserve">   Total Liabilities</t>
  </si>
  <si>
    <t>Capital</t>
  </si>
  <si>
    <t>Equity Capital</t>
  </si>
  <si>
    <t xml:space="preserve">   &gt;Common Stock</t>
  </si>
  <si>
    <t xml:space="preserve">   &gt;Surplus</t>
  </si>
  <si>
    <t xml:space="preserve">   &gt;Previous Undivided Profits</t>
  </si>
  <si>
    <t xml:space="preserve">   &gt;Current Year Earnings</t>
  </si>
  <si>
    <t xml:space="preserve">   &gt;Capital Reserves</t>
  </si>
  <si>
    <t xml:space="preserve">   Total Liabilities and Capital</t>
  </si>
  <si>
    <t>Interest Income</t>
  </si>
  <si>
    <t>Interest and Fees on Loans and Leases</t>
  </si>
  <si>
    <t>Interest and Dividends on Securities</t>
  </si>
  <si>
    <t xml:space="preserve">   Total Interest Income</t>
  </si>
  <si>
    <t>Interest Expense</t>
  </si>
  <si>
    <t>Interest on Deposits</t>
  </si>
  <si>
    <t>Interest on Borrowed Funds</t>
  </si>
  <si>
    <t xml:space="preserve">   Total Interest Expense</t>
  </si>
  <si>
    <t>Net Interest Income</t>
  </si>
  <si>
    <t xml:space="preserve">   Net Interest Income less Provision</t>
  </si>
  <si>
    <t>Noninterest Income</t>
  </si>
  <si>
    <t>Other Income</t>
  </si>
  <si>
    <t>Securities Gains (Losses)</t>
  </si>
  <si>
    <t xml:space="preserve">   Total Noninterest Income</t>
  </si>
  <si>
    <t>Noninterest Expense</t>
  </si>
  <si>
    <t>Personnel</t>
  </si>
  <si>
    <t>Other Operating Expense</t>
  </si>
  <si>
    <t xml:space="preserve">   Total Noninterest Expense</t>
  </si>
  <si>
    <t>Income (Loss) Before Taxes</t>
  </si>
  <si>
    <t>Income (Loss) Before Extraordinary Items</t>
  </si>
  <si>
    <t xml:space="preserve">   Extraordinary Items, Net</t>
  </si>
  <si>
    <t>Net Income</t>
  </si>
  <si>
    <t>Financial Highlights</t>
  </si>
  <si>
    <t>(000)</t>
  </si>
  <si>
    <t>Total Loans</t>
  </si>
  <si>
    <t>Total Assets</t>
  </si>
  <si>
    <t>Total Borrowings</t>
  </si>
  <si>
    <t>Total Deposits</t>
  </si>
  <si>
    <t>Number of Shares</t>
  </si>
  <si>
    <t>Per Share YTD</t>
  </si>
  <si>
    <t xml:space="preserve">Cash Dividends </t>
  </si>
  <si>
    <t>High</t>
  </si>
  <si>
    <t>Low</t>
  </si>
  <si>
    <t>Capital to Assets</t>
  </si>
  <si>
    <t>Directors</t>
  </si>
  <si>
    <t>Stephen Shoen</t>
  </si>
  <si>
    <t>James Paris</t>
  </si>
  <si>
    <t>James Lantz</t>
  </si>
  <si>
    <t>Roger Thelen</t>
  </si>
  <si>
    <t xml:space="preserve">David Barker </t>
  </si>
  <si>
    <t>Roxanne Switzer</t>
  </si>
  <si>
    <t>Officers</t>
  </si>
  <si>
    <t>Vice President</t>
  </si>
  <si>
    <t>Robert Byram</t>
  </si>
  <si>
    <t>Assistant Vice President</t>
  </si>
  <si>
    <t>Melissa Kerr</t>
  </si>
  <si>
    <t>Denise Schneider</t>
  </si>
  <si>
    <t>Melinda Jensen</t>
  </si>
  <si>
    <t>Kim Brundage</t>
  </si>
  <si>
    <t>Gay Dora</t>
  </si>
  <si>
    <t>Amber Marshall</t>
  </si>
  <si>
    <t>Randy Reese</t>
  </si>
  <si>
    <t>Carla Tuinhoff</t>
  </si>
  <si>
    <t>Employees</t>
  </si>
  <si>
    <t xml:space="preserve">Book Value </t>
  </si>
  <si>
    <t>FHLB Borrowings</t>
  </si>
  <si>
    <t>Other Borrowings</t>
  </si>
  <si>
    <t>Consolidated Statement of Condition</t>
  </si>
  <si>
    <t xml:space="preserve">Consolidated Statement of Income </t>
  </si>
  <si>
    <t>(Preliminary and Unaudited)</t>
  </si>
  <si>
    <t>Less: Allowance for Losses</t>
  </si>
  <si>
    <t xml:space="preserve">   Less: Provision for Loan Losses</t>
  </si>
  <si>
    <t>Service Charges on Deposit Accounts</t>
  </si>
  <si>
    <t xml:space="preserve">   Less: Income Tax Provision</t>
  </si>
  <si>
    <t>Heather Jacoby</t>
  </si>
  <si>
    <t>Return on Avg. Assets</t>
  </si>
  <si>
    <t>Return on Beg. Equity</t>
  </si>
  <si>
    <t>Since 1921</t>
  </si>
  <si>
    <t>Statement of Condition</t>
  </si>
  <si>
    <t>Sidney Bancorp, Inc. and subsidiary</t>
  </si>
  <si>
    <t>3016 W. Sidney Rd.</t>
  </si>
  <si>
    <t>Sidney, MI 48885</t>
  </si>
  <si>
    <t>Sheridan, MI 48884</t>
  </si>
  <si>
    <t>Crystal, MI 48818</t>
  </si>
  <si>
    <t>www.sidneybank.com</t>
  </si>
  <si>
    <t>Member FDIC</t>
  </si>
  <si>
    <t>Equal Housing Lender</t>
  </si>
  <si>
    <t xml:space="preserve">   &gt;Net Unrealized Gain/(Loss)-Mkt Sec</t>
  </si>
  <si>
    <t>Financial Ratios (Annualized)</t>
  </si>
  <si>
    <t>Market Value (Range)</t>
  </si>
  <si>
    <t>Tyani Robinson</t>
  </si>
  <si>
    <t>Ashley Giesbrecht</t>
  </si>
  <si>
    <t>Heather Guelzo</t>
  </si>
  <si>
    <t>Tangible Book Value</t>
  </si>
  <si>
    <t>Joshua Blanchard</t>
  </si>
  <si>
    <t>President &amp; CEO</t>
  </si>
  <si>
    <t>Courtney Benedict</t>
  </si>
  <si>
    <t>Mary Peterson</t>
  </si>
  <si>
    <t>Katie Kirby</t>
  </si>
  <si>
    <t>Marian Hunter</t>
  </si>
  <si>
    <t>Courtney Daggett</t>
  </si>
  <si>
    <t>John Anderson</t>
  </si>
  <si>
    <t>Emilie Jensen</t>
  </si>
  <si>
    <t>Marah Cross</t>
  </si>
  <si>
    <t>Brooke Graves</t>
  </si>
  <si>
    <t>201 S Main St.</t>
  </si>
  <si>
    <t>Tangible Capital/Assets</t>
  </si>
  <si>
    <t>989-328-2501</t>
  </si>
  <si>
    <t>800-523-8511</t>
  </si>
  <si>
    <t>ATM at Blanchard's Thriftway</t>
  </si>
  <si>
    <t>Lee Beard</t>
  </si>
  <si>
    <t>Senior Vice President</t>
  </si>
  <si>
    <t>Bianca Bean</t>
  </si>
  <si>
    <t>Teresa Potter</t>
  </si>
  <si>
    <t>Julie Myers</t>
  </si>
  <si>
    <t>Lori Coston</t>
  </si>
  <si>
    <t>401 N State St.</t>
  </si>
  <si>
    <t>Stanton, MI 48888</t>
  </si>
  <si>
    <t>Christin Cory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</si>
</sst>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164" formatCode="_-&quot;£&quot;* #,##0.00_-;\-&quot;£&quot;* #,##0.00_-;_-&quot;£&quot;* &quot;-&quot;??_-;_-@_-"/>
    <numFmt numFmtId="165" formatCode="_(* #,##0_);_(* \(#,##0\);_(* &quot;0&quot;_);_(@_)"/>
    <numFmt numFmtId="166" formatCode="&quot;$&quot;#,##0.00"/>
    <numFmt numFmtId="167" formatCode="[$-409]mmmm\ d\,\ yyyy;@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u/>
      <sz val="10"/>
      <color indexed="0"/>
      <name val="Microsoft New Tai Lue"/>
      <family val="2"/>
    </font>
    <font>
      <sz val="10"/>
      <color indexed="0"/>
      <name val="Microsoft New Tai Lue"/>
      <family val="2"/>
    </font>
    <font>
      <sz val="10"/>
      <name val="Microsoft New Tai Lue"/>
      <family val="2"/>
    </font>
    <font>
      <b/>
      <sz val="10"/>
      <color indexed="0"/>
      <name val="Microsoft New Tai Lue"/>
      <family val="2"/>
    </font>
    <font>
      <b/>
      <sz val="14"/>
      <name val="Microsoft New Tai Lue"/>
      <family val="2"/>
    </font>
    <font>
      <b/>
      <u val="singleAccounting"/>
      <sz val="10"/>
      <color indexed="0"/>
      <name val="Microsoft New Tai Lue"/>
      <family val="2"/>
    </font>
    <font>
      <sz val="8"/>
      <name val="Arial"/>
      <family val="2"/>
    </font>
    <font>
      <b/>
      <sz val="8"/>
      <name val="Microsoft New Tai Lue"/>
      <family val="2"/>
    </font>
    <font>
      <b/>
      <u val="singleAccounting"/>
      <sz val="8"/>
      <color indexed="0"/>
      <name val="Microsoft New Tai Lue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color indexed="0"/>
      <name val="Microsoft New Tai Lue"/>
      <family val="2"/>
    </font>
    <font>
      <b/>
      <u/>
      <sz val="9"/>
      <color indexed="0"/>
      <name val="Microsoft New Tai Lue"/>
      <family val="2"/>
    </font>
    <font>
      <sz val="9"/>
      <name val="Arial"/>
      <family val="2"/>
    </font>
    <font>
      <b/>
      <u/>
      <sz val="10"/>
      <name val="Microsoft New Tai Lue"/>
      <family val="2"/>
    </font>
    <font>
      <b/>
      <sz val="8"/>
      <color indexed="0"/>
      <name val="Microsoft New Tai Lue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2" applyFont="1"/>
    <xf numFmtId="0" fontId="4" fillId="0" borderId="0" xfId="2" applyFont="1" applyAlignment="1">
      <alignment horizontal="right"/>
    </xf>
    <xf numFmtId="0" fontId="5" fillId="0" borderId="0" xfId="2" applyFont="1"/>
    <xf numFmtId="165" fontId="4" fillId="0" borderId="0" xfId="2" applyNumberFormat="1" applyFont="1" applyAlignment="1">
      <alignment horizontal="right"/>
    </xf>
    <xf numFmtId="0" fontId="6" fillId="0" borderId="0" xfId="2" applyFont="1"/>
    <xf numFmtId="0" fontId="7" fillId="0" borderId="1" xfId="0" applyFont="1" applyBorder="1"/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right"/>
    </xf>
    <xf numFmtId="0" fontId="4" fillId="0" borderId="0" xfId="2" applyFont="1"/>
    <xf numFmtId="0" fontId="6" fillId="0" borderId="0" xfId="2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2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6" fillId="0" borderId="0" xfId="0" applyFont="1"/>
    <xf numFmtId="0" fontId="10" fillId="0" borderId="0" xfId="0" applyFont="1" applyAlignment="1">
      <alignment horizontal="right"/>
    </xf>
    <xf numFmtId="49" fontId="11" fillId="0" borderId="0" xfId="0" applyNumberFormat="1" applyFont="1" applyAlignment="1">
      <alignment horizontal="right"/>
    </xf>
    <xf numFmtId="5" fontId="4" fillId="0" borderId="0" xfId="0" applyNumberFormat="1" applyFont="1" applyAlignment="1">
      <alignment horizontal="right"/>
    </xf>
    <xf numFmtId="5" fontId="4" fillId="0" borderId="0" xfId="0" applyNumberFormat="1" applyFont="1" applyAlignment="1">
      <alignment horizontal="right" vertical="top"/>
    </xf>
    <xf numFmtId="5" fontId="4" fillId="0" borderId="0" xfId="1" applyNumberFormat="1" applyFont="1" applyAlignment="1">
      <alignment horizontal="right"/>
    </xf>
    <xf numFmtId="0" fontId="1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right" indent="1"/>
    </xf>
    <xf numFmtId="167" fontId="6" fillId="0" borderId="0" xfId="0" applyNumberFormat="1" applyFont="1" applyAlignment="1">
      <alignment horizontal="right"/>
    </xf>
    <xf numFmtId="167" fontId="10" fillId="0" borderId="0" xfId="0" applyNumberFormat="1" applyFont="1" applyAlignment="1">
      <alignment horizontal="right"/>
    </xf>
    <xf numFmtId="0" fontId="14" fillId="0" borderId="0" xfId="0" applyFont="1"/>
    <xf numFmtId="0" fontId="15" fillId="0" borderId="0" xfId="0" applyFont="1"/>
    <xf numFmtId="0" fontId="1" fillId="0" borderId="0" xfId="0" applyFont="1" applyAlignment="1">
      <alignment horizontal="left" indent="1"/>
    </xf>
    <xf numFmtId="0" fontId="18" fillId="0" borderId="0" xfId="0" applyFont="1"/>
    <xf numFmtId="0" fontId="18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left" vertical="center" indent="1"/>
    </xf>
    <xf numFmtId="0" fontId="9" fillId="0" borderId="0" xfId="0" applyFont="1"/>
    <xf numFmtId="166" fontId="4" fillId="0" borderId="0" xfId="1" applyNumberFormat="1" applyFont="1" applyFill="1" applyAlignment="1">
      <alignment horizontal="right"/>
    </xf>
    <xf numFmtId="166" fontId="5" fillId="0" borderId="0" xfId="1" applyNumberFormat="1" applyFont="1" applyFill="1"/>
    <xf numFmtId="166" fontId="5" fillId="0" borderId="0" xfId="1" applyNumberFormat="1" applyFont="1" applyFill="1" applyAlignment="1">
      <alignment vertical="center"/>
    </xf>
    <xf numFmtId="10" fontId="5" fillId="0" borderId="0" xfId="3" applyNumberFormat="1" applyFont="1" applyFill="1"/>
    <xf numFmtId="0" fontId="16" fillId="0" borderId="0" xfId="0" applyFont="1"/>
    <xf numFmtId="0" fontId="15" fillId="0" borderId="0" xfId="0" applyFont="1" applyAlignment="1">
      <alignment horizontal="left"/>
    </xf>
    <xf numFmtId="0" fontId="10" fillId="0" borderId="0" xfId="0" applyFont="1"/>
    <xf numFmtId="0" fontId="18" fillId="0" borderId="0" xfId="0" applyFont="1" applyAlignment="1">
      <alignment horizontal="right" indent="2"/>
    </xf>
    <xf numFmtId="0" fontId="18" fillId="0" borderId="0" xfId="0" applyFont="1" applyAlignment="1">
      <alignment vertical="center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1" fillId="0" borderId="4" xfId="0" applyFont="1" applyBorder="1" applyAlignment="1">
      <alignment horizontal="left" vertical="center" indent="1"/>
    </xf>
    <xf numFmtId="0" fontId="0" fillId="0" borderId="5" xfId="0" applyBorder="1"/>
    <xf numFmtId="0" fontId="1" fillId="0" borderId="0" xfId="0" applyFont="1"/>
    <xf numFmtId="0" fontId="2" fillId="0" borderId="0" xfId="0" applyFont="1"/>
    <xf numFmtId="0" fontId="7" fillId="0" borderId="1" xfId="0" applyFont="1" applyBorder="1" applyAlignment="1">
      <alignment horizontal="center"/>
    </xf>
    <xf numFmtId="0" fontId="5" fillId="0" borderId="0" xfId="2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</cellXfs>
  <cellStyles count="4"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237969</xdr:colOff>
      <xdr:row>5</xdr:row>
      <xdr:rowOff>47626</xdr:rowOff>
    </xdr:from>
    <xdr:to>
      <xdr:col>10</xdr:col>
      <xdr:colOff>317916</xdr:colOff>
      <xdr:row>11</xdr:row>
      <xdr:rowOff>9526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286327-01AE-4EB7-A830-11B6277B2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769" y="1114426"/>
          <a:ext cx="1299147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showOutlineSymbols="0" workbookViewId="0">
      <selection sqref="A1:C1"/>
    </sheetView>
  </sheetViews>
  <sheetFormatPr defaultColWidth="9.109375" defaultRowHeight="14.4" x14ac:dyDescent="0.35"/>
  <cols>
    <col min="1" max="1" width="37.6640625" style="7" customWidth="1"/>
    <col min="2" max="3" width="17.88671875" style="7" bestFit="1" customWidth="1"/>
    <col min="4" max="4" width="9.88671875" style="7" customWidth="1"/>
    <col min="5" max="5" width="37.6640625" style="7" customWidth="1"/>
    <col min="6" max="7" width="17.88671875" style="7" bestFit="1" customWidth="1"/>
    <col min="8" max="16384" width="9.109375" style="7"/>
  </cols>
  <sheetData>
    <row r="1" spans="1:7" ht="23.25" customHeight="1" x14ac:dyDescent="0.5">
      <c r="A1" s="59" t="s">
        <v>84</v>
      </c>
      <c r="B1" s="59"/>
      <c r="C1" s="59"/>
      <c r="D1" s="6"/>
      <c r="E1" s="59" t="s">
        <v>85</v>
      </c>
      <c r="F1" s="59"/>
      <c r="G1" s="59"/>
    </row>
    <row r="2" spans="1:7" s="8" customFormat="1" x14ac:dyDescent="0.35">
      <c r="B2" s="9" t="s">
        <v>0</v>
      </c>
      <c r="C2" s="9" t="s">
        <v>0</v>
      </c>
      <c r="E2" s="10"/>
      <c r="F2" s="11" t="s">
        <v>0</v>
      </c>
      <c r="G2" s="11" t="s">
        <v>0</v>
      </c>
    </row>
    <row r="3" spans="1:7" s="8" customFormat="1" x14ac:dyDescent="0.35">
      <c r="B3" s="26">
        <v>45657</v>
      </c>
      <c r="C3" s="26">
        <v>45291</v>
      </c>
      <c r="E3" s="10"/>
      <c r="F3" s="26">
        <v>45657</v>
      </c>
      <c r="G3" s="26">
        <v>45291</v>
      </c>
    </row>
    <row r="4" spans="1:7" s="8" customFormat="1" ht="16.2" x14ac:dyDescent="0.5">
      <c r="B4" s="12" t="s">
        <v>1</v>
      </c>
      <c r="C4" s="12" t="s">
        <v>1</v>
      </c>
      <c r="E4" s="10"/>
      <c r="F4" s="13" t="s">
        <v>1</v>
      </c>
      <c r="G4" s="13" t="s">
        <v>1</v>
      </c>
    </row>
    <row r="5" spans="1:7" s="8" customFormat="1" x14ac:dyDescent="0.35">
      <c r="A5" s="14" t="s">
        <v>2</v>
      </c>
      <c r="B5" s="15"/>
      <c r="C5" s="15"/>
      <c r="E5" s="1" t="s">
        <v>27</v>
      </c>
      <c r="F5" s="2"/>
      <c r="G5" s="2"/>
    </row>
    <row r="6" spans="1:7" s="8" customFormat="1" x14ac:dyDescent="0.35">
      <c r="A6" s="7" t="s">
        <v>3</v>
      </c>
      <c r="B6" s="22">
        <v>2494800</v>
      </c>
      <c r="C6" s="22">
        <v>2545953</v>
      </c>
      <c r="E6" s="3" t="s">
        <v>28</v>
      </c>
      <c r="F6" s="22">
        <v>5931417</v>
      </c>
      <c r="G6" s="22">
        <v>5222880</v>
      </c>
    </row>
    <row r="7" spans="1:7" s="8" customFormat="1" x14ac:dyDescent="0.35">
      <c r="A7" s="7" t="s">
        <v>4</v>
      </c>
      <c r="B7" s="22">
        <v>8097456</v>
      </c>
      <c r="C7" s="22">
        <v>10454213</v>
      </c>
      <c r="E7" s="3" t="s">
        <v>29</v>
      </c>
      <c r="F7" s="22">
        <v>697382</v>
      </c>
      <c r="G7" s="22">
        <v>399373</v>
      </c>
    </row>
    <row r="8" spans="1:7" s="8" customFormat="1" x14ac:dyDescent="0.35">
      <c r="A8" s="7" t="s">
        <v>5</v>
      </c>
      <c r="B8" s="22">
        <v>27951310</v>
      </c>
      <c r="C8" s="22">
        <v>23114181</v>
      </c>
      <c r="E8" s="3" t="s">
        <v>4</v>
      </c>
      <c r="F8" s="22">
        <v>418951</v>
      </c>
      <c r="G8" s="22">
        <v>208306</v>
      </c>
    </row>
    <row r="9" spans="1:7" s="8" customFormat="1" x14ac:dyDescent="0.35">
      <c r="A9" s="7"/>
      <c r="B9" s="22"/>
      <c r="C9" s="22"/>
      <c r="E9" s="5" t="s">
        <v>30</v>
      </c>
      <c r="F9" s="22">
        <f>SUM(F6:F8)</f>
        <v>7047750</v>
      </c>
      <c r="G9" s="22">
        <v>5830559</v>
      </c>
    </row>
    <row r="10" spans="1:7" s="8" customFormat="1" x14ac:dyDescent="0.35">
      <c r="A10" s="7" t="s">
        <v>6</v>
      </c>
      <c r="B10" s="22">
        <v>91439693</v>
      </c>
      <c r="C10" s="22">
        <v>89736695</v>
      </c>
      <c r="E10" s="10"/>
      <c r="F10" s="22"/>
      <c r="G10" s="22"/>
    </row>
    <row r="11" spans="1:7" s="8" customFormat="1" x14ac:dyDescent="0.35">
      <c r="A11" s="7" t="s">
        <v>87</v>
      </c>
      <c r="B11" s="22">
        <v>1291648</v>
      </c>
      <c r="C11" s="22">
        <v>1225005</v>
      </c>
      <c r="E11" s="1" t="s">
        <v>31</v>
      </c>
      <c r="F11" s="22"/>
      <c r="G11" s="22"/>
    </row>
    <row r="12" spans="1:7" s="8" customFormat="1" x14ac:dyDescent="0.35">
      <c r="A12" s="7" t="s">
        <v>7</v>
      </c>
      <c r="B12" s="22">
        <f>B10-B11</f>
        <v>90148045</v>
      </c>
      <c r="C12" s="22">
        <v>88511690</v>
      </c>
      <c r="E12" s="3" t="s">
        <v>32</v>
      </c>
      <c r="F12" s="22">
        <v>1809201</v>
      </c>
      <c r="G12" s="22">
        <v>1117682</v>
      </c>
    </row>
    <row r="13" spans="1:7" s="8" customFormat="1" x14ac:dyDescent="0.35">
      <c r="B13" s="22"/>
      <c r="C13" s="22"/>
      <c r="E13" s="3" t="s">
        <v>33</v>
      </c>
      <c r="F13" s="22">
        <v>41296</v>
      </c>
      <c r="G13" s="22">
        <v>59170</v>
      </c>
    </row>
    <row r="14" spans="1:7" s="8" customFormat="1" x14ac:dyDescent="0.35">
      <c r="A14" s="7" t="s">
        <v>8</v>
      </c>
      <c r="B14" s="22">
        <f>989181+268845</f>
        <v>1258026</v>
      </c>
      <c r="C14" s="22">
        <v>1286012</v>
      </c>
      <c r="E14" s="5" t="s">
        <v>34</v>
      </c>
      <c r="F14" s="22">
        <f>F12+F13</f>
        <v>1850497</v>
      </c>
      <c r="G14" s="22">
        <v>1176852</v>
      </c>
    </row>
    <row r="15" spans="1:7" s="8" customFormat="1" x14ac:dyDescent="0.35">
      <c r="A15" s="7" t="s">
        <v>9</v>
      </c>
      <c r="B15" s="22">
        <v>189084</v>
      </c>
      <c r="C15" s="22">
        <v>131482</v>
      </c>
      <c r="E15" s="10"/>
      <c r="F15" s="22"/>
      <c r="G15" s="22"/>
    </row>
    <row r="16" spans="1:7" s="8" customFormat="1" x14ac:dyDescent="0.35">
      <c r="A16" s="7" t="s">
        <v>10</v>
      </c>
      <c r="B16" s="22">
        <f>130787184-130138721</f>
        <v>648463</v>
      </c>
      <c r="C16" s="22">
        <v>1251395</v>
      </c>
      <c r="E16" s="5" t="s">
        <v>35</v>
      </c>
      <c r="F16" s="22">
        <f>F9-F14</f>
        <v>5197253</v>
      </c>
      <c r="G16" s="22">
        <v>4653707</v>
      </c>
    </row>
    <row r="17" spans="1:7" s="8" customFormat="1" x14ac:dyDescent="0.35">
      <c r="A17" s="17" t="s">
        <v>11</v>
      </c>
      <c r="B17" s="22">
        <f>B6+B7+B8+B12+B14+B15+B16</f>
        <v>130787184</v>
      </c>
      <c r="C17" s="22">
        <v>127294926</v>
      </c>
      <c r="E17" s="3" t="s">
        <v>88</v>
      </c>
      <c r="F17" s="22">
        <v>135000</v>
      </c>
      <c r="G17" s="22">
        <v>108000</v>
      </c>
    </row>
    <row r="18" spans="1:7" s="8" customFormat="1" x14ac:dyDescent="0.35">
      <c r="B18" s="22"/>
      <c r="C18" s="22"/>
      <c r="E18" s="5" t="s">
        <v>36</v>
      </c>
      <c r="F18" s="22">
        <f>F16-F17</f>
        <v>5062253</v>
      </c>
      <c r="G18" s="22">
        <v>4545707</v>
      </c>
    </row>
    <row r="19" spans="1:7" s="8" customFormat="1" x14ac:dyDescent="0.35">
      <c r="A19" s="14" t="s">
        <v>12</v>
      </c>
      <c r="B19" s="22"/>
      <c r="C19" s="22"/>
      <c r="E19" s="10"/>
      <c r="F19" s="22"/>
      <c r="G19" s="22"/>
    </row>
    <row r="20" spans="1:7" s="8" customFormat="1" x14ac:dyDescent="0.35">
      <c r="A20" s="7" t="s">
        <v>13</v>
      </c>
      <c r="B20" s="22">
        <v>15896661</v>
      </c>
      <c r="C20" s="22">
        <v>16650989</v>
      </c>
      <c r="E20" s="1" t="s">
        <v>37</v>
      </c>
      <c r="F20" s="22"/>
      <c r="G20" s="22"/>
    </row>
    <row r="21" spans="1:7" s="8" customFormat="1" x14ac:dyDescent="0.35">
      <c r="A21" s="7" t="s">
        <v>14</v>
      </c>
      <c r="B21" s="22">
        <f>117839758-15896661</f>
        <v>101943097</v>
      </c>
      <c r="C21" s="22">
        <v>98758468</v>
      </c>
      <c r="E21" s="8" t="s">
        <v>89</v>
      </c>
      <c r="F21" s="22">
        <v>148201</v>
      </c>
      <c r="G21" s="22">
        <v>125278</v>
      </c>
    </row>
    <row r="22" spans="1:7" s="8" customFormat="1" x14ac:dyDescent="0.35">
      <c r="A22" s="7" t="s">
        <v>15</v>
      </c>
      <c r="B22" s="22">
        <f>B20+B21</f>
        <v>117839758</v>
      </c>
      <c r="C22" s="22">
        <v>115409457</v>
      </c>
      <c r="E22" s="3" t="s">
        <v>38</v>
      </c>
      <c r="F22" s="22">
        <v>191146</v>
      </c>
      <c r="G22" s="22">
        <v>406907</v>
      </c>
    </row>
    <row r="23" spans="1:7" s="8" customFormat="1" x14ac:dyDescent="0.35">
      <c r="B23" s="22"/>
      <c r="C23" s="22"/>
      <c r="E23" s="3" t="s">
        <v>39</v>
      </c>
      <c r="F23" s="22">
        <v>-41200</v>
      </c>
      <c r="G23" s="22">
        <v>0</v>
      </c>
    </row>
    <row r="24" spans="1:7" s="8" customFormat="1" x14ac:dyDescent="0.35">
      <c r="A24" s="7" t="s">
        <v>82</v>
      </c>
      <c r="B24" s="22">
        <v>1000000</v>
      </c>
      <c r="C24" s="22">
        <v>1500000</v>
      </c>
      <c r="E24" s="5" t="s">
        <v>40</v>
      </c>
      <c r="F24" s="22">
        <f>SUM(F21:F23)</f>
        <v>298147</v>
      </c>
      <c r="G24" s="22">
        <v>532185</v>
      </c>
    </row>
    <row r="25" spans="1:7" s="8" customFormat="1" x14ac:dyDescent="0.35">
      <c r="A25" s="7" t="s">
        <v>83</v>
      </c>
      <c r="B25" s="22">
        <v>725000</v>
      </c>
      <c r="C25" s="22">
        <v>825000</v>
      </c>
      <c r="E25" s="10"/>
      <c r="F25" s="22"/>
      <c r="G25" s="22"/>
    </row>
    <row r="26" spans="1:7" s="8" customFormat="1" x14ac:dyDescent="0.35">
      <c r="A26" s="7" t="s">
        <v>16</v>
      </c>
      <c r="B26" s="22">
        <v>0</v>
      </c>
      <c r="C26" s="22">
        <v>0</v>
      </c>
      <c r="E26" s="1" t="s">
        <v>41</v>
      </c>
      <c r="F26" s="22"/>
      <c r="G26" s="22"/>
    </row>
    <row r="27" spans="1:7" s="8" customFormat="1" x14ac:dyDescent="0.35">
      <c r="A27" s="7" t="s">
        <v>17</v>
      </c>
      <c r="B27" s="22">
        <f>130787184-129886941</f>
        <v>900243</v>
      </c>
      <c r="C27" s="22">
        <v>675782</v>
      </c>
      <c r="E27" s="3" t="s">
        <v>42</v>
      </c>
      <c r="F27" s="22">
        <v>1955878</v>
      </c>
      <c r="G27" s="22">
        <v>1920060</v>
      </c>
    </row>
    <row r="28" spans="1:7" s="8" customFormat="1" x14ac:dyDescent="0.35">
      <c r="A28" s="17" t="s">
        <v>18</v>
      </c>
      <c r="B28" s="22">
        <f>B22+B24+B25+B26+B27</f>
        <v>120465001</v>
      </c>
      <c r="C28" s="22">
        <v>118410239</v>
      </c>
      <c r="E28" s="3" t="s">
        <v>8</v>
      </c>
      <c r="F28" s="22">
        <v>258891</v>
      </c>
      <c r="G28" s="22">
        <v>310618</v>
      </c>
    </row>
    <row r="29" spans="1:7" s="8" customFormat="1" x14ac:dyDescent="0.35">
      <c r="B29" s="22"/>
      <c r="C29" s="22"/>
      <c r="E29" s="3" t="s">
        <v>43</v>
      </c>
      <c r="F29" s="22">
        <f>2712631-1644591</f>
        <v>1068040</v>
      </c>
      <c r="G29" s="22">
        <v>1400875</v>
      </c>
    </row>
    <row r="30" spans="1:7" s="8" customFormat="1" x14ac:dyDescent="0.35">
      <c r="A30" s="14" t="s">
        <v>19</v>
      </c>
      <c r="B30" s="22"/>
      <c r="C30" s="22"/>
      <c r="E30" s="5" t="s">
        <v>44</v>
      </c>
      <c r="F30" s="22">
        <f>SUM(F27:F29)</f>
        <v>3282809</v>
      </c>
      <c r="G30" s="22">
        <v>3631553</v>
      </c>
    </row>
    <row r="31" spans="1:7" s="8" customFormat="1" x14ac:dyDescent="0.35">
      <c r="A31" s="7" t="s">
        <v>20</v>
      </c>
      <c r="B31" s="22">
        <f>SUM(B32:B37)</f>
        <v>10322183</v>
      </c>
      <c r="C31" s="22">
        <v>8884687</v>
      </c>
      <c r="E31" s="10"/>
      <c r="F31" s="22"/>
      <c r="G31" s="22"/>
    </row>
    <row r="32" spans="1:7" s="8" customFormat="1" x14ac:dyDescent="0.35">
      <c r="A32" s="7" t="s">
        <v>21</v>
      </c>
      <c r="B32" s="22">
        <v>1200000</v>
      </c>
      <c r="C32" s="22">
        <v>1200000</v>
      </c>
      <c r="E32" s="5" t="s">
        <v>45</v>
      </c>
      <c r="F32" s="22">
        <f>F18+F24-F30</f>
        <v>2077591</v>
      </c>
      <c r="G32" s="22">
        <v>1446339</v>
      </c>
    </row>
    <row r="33" spans="1:7" s="8" customFormat="1" x14ac:dyDescent="0.35">
      <c r="A33" s="7" t="s">
        <v>22</v>
      </c>
      <c r="B33" s="22">
        <f>4800000-725000</f>
        <v>4075000</v>
      </c>
      <c r="C33" s="22">
        <v>3975000</v>
      </c>
      <c r="E33" s="3" t="s">
        <v>90</v>
      </c>
      <c r="F33" s="22">
        <v>433000</v>
      </c>
      <c r="G33" s="22">
        <v>296500</v>
      </c>
    </row>
    <row r="34" spans="1:7" s="8" customFormat="1" x14ac:dyDescent="0.35">
      <c r="A34" s="7" t="s">
        <v>23</v>
      </c>
      <c r="B34" s="22">
        <v>3720457</v>
      </c>
      <c r="C34" s="22">
        <v>3058753</v>
      </c>
      <c r="F34" s="22"/>
      <c r="G34" s="22"/>
    </row>
    <row r="35" spans="1:7" s="8" customFormat="1" x14ac:dyDescent="0.35">
      <c r="A35" s="7" t="s">
        <v>24</v>
      </c>
      <c r="B35" s="22">
        <v>1644591</v>
      </c>
      <c r="C35" s="22">
        <v>1149839</v>
      </c>
      <c r="E35" s="5" t="s">
        <v>46</v>
      </c>
      <c r="F35" s="22">
        <f>F32-F33</f>
        <v>1644591</v>
      </c>
      <c r="G35" s="22">
        <v>1149839</v>
      </c>
    </row>
    <row r="36" spans="1:7" s="8" customFormat="1" x14ac:dyDescent="0.35">
      <c r="A36" s="7" t="s">
        <v>25</v>
      </c>
      <c r="B36" s="22">
        <v>0</v>
      </c>
      <c r="C36" s="22">
        <v>0</v>
      </c>
      <c r="E36" s="3" t="s">
        <v>47</v>
      </c>
      <c r="F36" s="22"/>
      <c r="G36" s="22"/>
    </row>
    <row r="37" spans="1:7" s="8" customFormat="1" x14ac:dyDescent="0.35">
      <c r="A37" s="7" t="s">
        <v>104</v>
      </c>
      <c r="B37" s="22">
        <v>-317865</v>
      </c>
      <c r="C37" s="22">
        <v>-498905</v>
      </c>
      <c r="F37" s="22"/>
      <c r="G37" s="22"/>
    </row>
    <row r="38" spans="1:7" s="8" customFormat="1" x14ac:dyDescent="0.35">
      <c r="A38" s="17" t="s">
        <v>26</v>
      </c>
      <c r="B38" s="22">
        <f>B31+B28</f>
        <v>130787184</v>
      </c>
      <c r="C38" s="22">
        <v>127294926</v>
      </c>
      <c r="E38" s="5" t="s">
        <v>48</v>
      </c>
      <c r="F38" s="22">
        <f>F35+F36</f>
        <v>1644591</v>
      </c>
      <c r="G38" s="22">
        <v>1149839</v>
      </c>
    </row>
    <row r="39" spans="1:7" s="8" customFormat="1" x14ac:dyDescent="0.35">
      <c r="E39" s="5"/>
      <c r="F39" s="22"/>
      <c r="G39" s="22"/>
    </row>
    <row r="40" spans="1:7" s="8" customFormat="1" x14ac:dyDescent="0.35">
      <c r="A40" s="60" t="s">
        <v>86</v>
      </c>
      <c r="B40" s="60"/>
      <c r="C40" s="60"/>
      <c r="D40" s="60"/>
      <c r="E40" s="60"/>
      <c r="F40" s="60"/>
      <c r="G40" s="60"/>
    </row>
    <row r="41" spans="1:7" x14ac:dyDescent="0.35">
      <c r="F41" s="4"/>
      <c r="G41" s="4"/>
    </row>
  </sheetData>
  <mergeCells count="3">
    <mergeCell ref="A1:C1"/>
    <mergeCell ref="E1:G1"/>
    <mergeCell ref="A40:G40"/>
  </mergeCells>
  <printOptions horizontalCentered="1" verticalCentered="1" gridLines="1"/>
  <pageMargins left="0.25" right="0.25" top="0.25" bottom="0.25" header="0.3" footer="0.3"/>
  <pageSetup paperSize="9" scale="99" orientation="landscape" blackAndWhite="1" r:id="rId1"/>
  <headerFooter differentFirst="1" scaleWithDoc="0" alignWithMargins="0">
    <oddHeader>&amp;L&amp;"Arial,Italic"&amp;10SIDNEY STATE BANK_x000D_
_x000D_
&amp;C&amp;"Arial,Bold"&amp;12Statement of Condition {high level summary}_x000D_
(Whole Dollars) - Year End - Last Two Years&amp;R&amp;"Arial,Bold Italic"&amp;10As Of February 12, 2020</oddHeader>
    <oddFooter>&amp;L&amp;"Arial,Bold"&amp;8Page : &amp;P of &amp;N&amp;R&amp;"Arial,Regular"&amp;10Created On 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4"/>
  <sheetViews>
    <sheetView zoomScaleNormal="100" workbookViewId="0">
      <selection activeCell="B25" sqref="B25"/>
    </sheetView>
  </sheetViews>
  <sheetFormatPr defaultRowHeight="13.2" x14ac:dyDescent="0.25"/>
  <cols>
    <col min="1" max="1" width="18.109375" customWidth="1"/>
    <col min="2" max="3" width="15" bestFit="1" customWidth="1"/>
    <col min="4" max="4" width="9.88671875" customWidth="1"/>
    <col min="5" max="6" width="21.6640625" customWidth="1"/>
    <col min="7" max="7" width="6" customWidth="1"/>
    <col min="8" max="8" width="11.109375" customWidth="1"/>
  </cols>
  <sheetData>
    <row r="1" spans="1:12" ht="30" customHeight="1" x14ac:dyDescent="0.5">
      <c r="A1" s="59" t="s">
        <v>49</v>
      </c>
      <c r="B1" s="59"/>
      <c r="C1" s="59"/>
      <c r="E1" s="63" t="s">
        <v>61</v>
      </c>
      <c r="F1" s="64"/>
      <c r="G1" s="33"/>
      <c r="H1" s="65" t="s">
        <v>94</v>
      </c>
      <c r="I1" s="65"/>
      <c r="J1" s="65"/>
      <c r="K1" s="65"/>
      <c r="L1" s="65"/>
    </row>
    <row r="2" spans="1:12" ht="14.1" customHeight="1" x14ac:dyDescent="0.35">
      <c r="A2" s="8"/>
      <c r="B2" s="18" t="s">
        <v>0</v>
      </c>
      <c r="C2" s="18" t="s">
        <v>0</v>
      </c>
      <c r="E2" s="45"/>
      <c r="F2" s="46"/>
    </row>
    <row r="3" spans="1:12" ht="14.1" customHeight="1" x14ac:dyDescent="0.35">
      <c r="A3" s="8"/>
      <c r="B3" s="27">
        <v>45657</v>
      </c>
      <c r="C3" s="27">
        <v>45291</v>
      </c>
      <c r="E3" s="47" t="s">
        <v>111</v>
      </c>
      <c r="F3" s="48" t="s">
        <v>64</v>
      </c>
      <c r="G3" s="24"/>
      <c r="H3" s="66" t="s">
        <v>95</v>
      </c>
      <c r="I3" s="66"/>
      <c r="J3" s="66"/>
      <c r="K3" s="66"/>
      <c r="L3" s="66"/>
    </row>
    <row r="4" spans="1:12" ht="14.1" customHeight="1" x14ac:dyDescent="0.45">
      <c r="A4" s="8"/>
      <c r="B4" s="19" t="s">
        <v>50</v>
      </c>
      <c r="C4" s="19" t="s">
        <v>50</v>
      </c>
      <c r="E4" s="49" t="s">
        <v>62</v>
      </c>
      <c r="F4" s="48" t="s">
        <v>65</v>
      </c>
      <c r="G4" s="34"/>
    </row>
    <row r="5" spans="1:12" ht="14.1" customHeight="1" x14ac:dyDescent="0.35">
      <c r="A5" s="29" t="s">
        <v>2</v>
      </c>
      <c r="B5" s="15"/>
      <c r="C5" s="15"/>
      <c r="E5" s="49" t="s">
        <v>63</v>
      </c>
      <c r="F5" s="48" t="s">
        <v>66</v>
      </c>
      <c r="G5" s="24"/>
      <c r="H5" s="65" t="s">
        <v>96</v>
      </c>
      <c r="I5" s="65"/>
      <c r="J5" s="65"/>
      <c r="K5" s="65"/>
      <c r="L5" s="65"/>
    </row>
    <row r="6" spans="1:12" ht="14.1" customHeight="1" x14ac:dyDescent="0.35">
      <c r="A6" s="31" t="s">
        <v>51</v>
      </c>
      <c r="B6" s="20">
        <v>91440</v>
      </c>
      <c r="C6" s="20">
        <v>89736</v>
      </c>
      <c r="E6" s="47" t="s">
        <v>70</v>
      </c>
      <c r="F6" s="48" t="s">
        <v>67</v>
      </c>
      <c r="G6" s="24"/>
    </row>
    <row r="7" spans="1:12" ht="14.1" customHeight="1" x14ac:dyDescent="0.35">
      <c r="A7" s="31" t="s">
        <v>52</v>
      </c>
      <c r="B7" s="20">
        <v>130787</v>
      </c>
      <c r="C7" s="20">
        <v>127295</v>
      </c>
      <c r="E7" s="45"/>
      <c r="F7" s="46"/>
    </row>
    <row r="8" spans="1:12" ht="14.1" customHeight="1" x14ac:dyDescent="0.35">
      <c r="A8" s="31" t="s">
        <v>54</v>
      </c>
      <c r="B8" s="20">
        <v>117839</v>
      </c>
      <c r="C8" s="20">
        <v>115409</v>
      </c>
      <c r="E8" s="61" t="s">
        <v>68</v>
      </c>
      <c r="F8" s="62"/>
      <c r="G8" s="33"/>
    </row>
    <row r="9" spans="1:12" ht="14.1" customHeight="1" x14ac:dyDescent="0.35">
      <c r="A9" s="31" t="s">
        <v>53</v>
      </c>
      <c r="B9" s="20">
        <v>1725</v>
      </c>
      <c r="C9" s="20">
        <v>2325</v>
      </c>
      <c r="E9" s="45"/>
      <c r="F9" s="46"/>
    </row>
    <row r="10" spans="1:12" ht="14.1" customHeight="1" x14ac:dyDescent="0.25">
      <c r="A10" s="32" t="s">
        <v>48</v>
      </c>
      <c r="B10" s="21">
        <v>1644</v>
      </c>
      <c r="C10" s="21">
        <v>1149</v>
      </c>
      <c r="E10" s="47" t="s">
        <v>70</v>
      </c>
      <c r="F10" s="50" t="s">
        <v>112</v>
      </c>
      <c r="G10" s="35"/>
    </row>
    <row r="11" spans="1:12" ht="14.1" customHeight="1" x14ac:dyDescent="0.35">
      <c r="A11" s="31" t="s">
        <v>55</v>
      </c>
      <c r="B11" s="16">
        <v>115037</v>
      </c>
      <c r="C11" s="16">
        <v>115037</v>
      </c>
      <c r="E11" s="47" t="s">
        <v>91</v>
      </c>
      <c r="F11" s="50" t="s">
        <v>128</v>
      </c>
      <c r="G11" s="35"/>
    </row>
    <row r="12" spans="1:12" ht="14.1" customHeight="1" x14ac:dyDescent="0.35">
      <c r="A12" s="28"/>
      <c r="B12" s="16"/>
      <c r="C12" s="16"/>
      <c r="E12" s="49" t="s">
        <v>73</v>
      </c>
      <c r="F12" s="50" t="s">
        <v>69</v>
      </c>
      <c r="G12" s="35"/>
    </row>
    <row r="13" spans="1:12" ht="14.1" customHeight="1" x14ac:dyDescent="0.35">
      <c r="A13" s="40"/>
      <c r="B13" s="7"/>
      <c r="C13" s="7"/>
      <c r="E13" s="47" t="s">
        <v>72</v>
      </c>
      <c r="F13" s="50" t="s">
        <v>69</v>
      </c>
      <c r="G13" s="35"/>
      <c r="H13" s="65" t="s">
        <v>97</v>
      </c>
      <c r="I13" s="65"/>
      <c r="J13" s="65"/>
      <c r="K13" s="65"/>
      <c r="L13" s="65"/>
    </row>
    <row r="14" spans="1:12" ht="14.1" customHeight="1" x14ac:dyDescent="0.35">
      <c r="A14" s="41" t="s">
        <v>56</v>
      </c>
      <c r="B14" s="15"/>
      <c r="C14" s="15"/>
      <c r="E14" s="49" t="s">
        <v>74</v>
      </c>
      <c r="F14" s="50" t="s">
        <v>71</v>
      </c>
      <c r="G14" s="35"/>
      <c r="H14" s="65" t="s">
        <v>98</v>
      </c>
      <c r="I14" s="65"/>
      <c r="J14" s="65"/>
      <c r="K14" s="65"/>
      <c r="L14" s="65"/>
    </row>
    <row r="15" spans="1:12" ht="14.1" customHeight="1" x14ac:dyDescent="0.35">
      <c r="A15" s="42" t="s">
        <v>48</v>
      </c>
      <c r="B15" s="36">
        <f>'Statement of Cond &amp; Inc'!F38/'Back Page'!B11</f>
        <v>14.296191660074586</v>
      </c>
      <c r="C15" s="36">
        <v>9.9953840938132945</v>
      </c>
      <c r="E15" s="47" t="s">
        <v>114</v>
      </c>
      <c r="F15" s="50" t="s">
        <v>71</v>
      </c>
      <c r="G15" s="35"/>
      <c r="H15" s="58"/>
      <c r="I15" s="23"/>
      <c r="J15" s="23"/>
      <c r="K15" s="23"/>
      <c r="L15" s="23"/>
    </row>
    <row r="16" spans="1:12" ht="14.1" customHeight="1" x14ac:dyDescent="0.35">
      <c r="A16" s="31" t="s">
        <v>57</v>
      </c>
      <c r="B16" s="37">
        <v>2.7</v>
      </c>
      <c r="C16" s="37">
        <v>2.5</v>
      </c>
      <c r="E16" s="47" t="s">
        <v>77</v>
      </c>
      <c r="F16" s="50" t="s">
        <v>71</v>
      </c>
      <c r="G16" s="35"/>
      <c r="H16" s="65" t="s">
        <v>122</v>
      </c>
      <c r="I16" s="65"/>
      <c r="J16" s="65"/>
      <c r="K16" s="65"/>
      <c r="L16" s="65"/>
    </row>
    <row r="17" spans="1:12" ht="14.1" customHeight="1" x14ac:dyDescent="0.35">
      <c r="A17" s="31" t="s">
        <v>81</v>
      </c>
      <c r="B17" s="37">
        <f>'Statement of Cond &amp; Inc'!B31/'Back Page'!B11</f>
        <v>89.729243634656669</v>
      </c>
      <c r="C17" s="37">
        <v>77.233298851673808</v>
      </c>
      <c r="E17" s="45"/>
      <c r="F17" s="46"/>
      <c r="G17" s="35"/>
      <c r="H17" s="65" t="s">
        <v>99</v>
      </c>
      <c r="I17" s="65"/>
      <c r="J17" s="65"/>
      <c r="K17" s="65"/>
      <c r="L17" s="65"/>
    </row>
    <row r="18" spans="1:12" ht="14.1" customHeight="1" x14ac:dyDescent="0.35">
      <c r="A18" s="42" t="s">
        <v>110</v>
      </c>
      <c r="B18" s="37">
        <f>(('Statement of Cond &amp; Inc'!B31-'Statement of Cond &amp; Inc'!B37)/'Back Page'!B11)</f>
        <v>92.49239809800325</v>
      </c>
      <c r="C18" s="37">
        <v>81.570207846171229</v>
      </c>
      <c r="E18" s="61" t="s">
        <v>80</v>
      </c>
      <c r="F18" s="62"/>
      <c r="H18" s="58"/>
    </row>
    <row r="19" spans="1:12" ht="14.1" customHeight="1" x14ac:dyDescent="0.5">
      <c r="A19" s="44" t="s">
        <v>106</v>
      </c>
      <c r="B19" s="37"/>
      <c r="C19" s="37"/>
      <c r="E19" s="51"/>
      <c r="F19" s="46"/>
      <c r="G19" s="33"/>
      <c r="H19" s="67" t="s">
        <v>133</v>
      </c>
      <c r="I19" s="67"/>
      <c r="J19" s="67"/>
      <c r="K19" s="67"/>
      <c r="L19" s="67"/>
    </row>
    <row r="20" spans="1:12" ht="14.1" customHeight="1" x14ac:dyDescent="0.3">
      <c r="A20" s="43" t="s">
        <v>58</v>
      </c>
      <c r="B20" s="38">
        <v>85</v>
      </c>
      <c r="C20" s="38">
        <v>80</v>
      </c>
      <c r="E20" s="52" t="s">
        <v>107</v>
      </c>
      <c r="F20" s="53" t="s">
        <v>127</v>
      </c>
      <c r="H20" s="65" t="s">
        <v>134</v>
      </c>
      <c r="I20" s="65"/>
      <c r="J20" s="65"/>
      <c r="K20" s="65"/>
      <c r="L20" s="65"/>
    </row>
    <row r="21" spans="1:12" ht="14.1" customHeight="1" x14ac:dyDescent="0.3">
      <c r="A21" s="43" t="s">
        <v>59</v>
      </c>
      <c r="B21" s="38">
        <v>75</v>
      </c>
      <c r="C21" s="38">
        <v>73</v>
      </c>
      <c r="E21" s="52" t="s">
        <v>119</v>
      </c>
      <c r="F21" s="53" t="s">
        <v>75</v>
      </c>
      <c r="G21" s="30"/>
    </row>
    <row r="22" spans="1:12" ht="14.1" customHeight="1" x14ac:dyDescent="0.35">
      <c r="A22" s="40"/>
      <c r="B22" s="7"/>
      <c r="C22" s="7"/>
      <c r="E22" s="52" t="s">
        <v>108</v>
      </c>
      <c r="F22" s="53" t="s">
        <v>115</v>
      </c>
      <c r="G22" s="30"/>
      <c r="H22" s="65" t="s">
        <v>126</v>
      </c>
      <c r="I22" s="65"/>
      <c r="J22" s="65"/>
      <c r="K22" s="65"/>
      <c r="L22" s="65"/>
    </row>
    <row r="23" spans="1:12" ht="14.1" customHeight="1" x14ac:dyDescent="0.35">
      <c r="A23" s="41" t="s">
        <v>105</v>
      </c>
      <c r="B23" s="7"/>
      <c r="C23" s="7"/>
      <c r="E23" s="52" t="s">
        <v>113</v>
      </c>
      <c r="F23" s="53" t="s">
        <v>130</v>
      </c>
      <c r="G23" s="30"/>
      <c r="H23" s="65" t="s">
        <v>100</v>
      </c>
      <c r="I23" s="65"/>
      <c r="J23" s="65"/>
      <c r="K23" s="65"/>
      <c r="L23" s="65"/>
    </row>
    <row r="24" spans="1:12" ht="14.1" customHeight="1" x14ac:dyDescent="0.35">
      <c r="A24" s="44" t="s">
        <v>93</v>
      </c>
      <c r="B24" s="39">
        <f>(('Statement of Cond &amp; Inc'!F38)/'Statement of Cond &amp; Inc'!C31)</f>
        <v>0.18510398846914922</v>
      </c>
      <c r="C24" s="39">
        <v>0.14823430797501375</v>
      </c>
      <c r="E24" s="52" t="s">
        <v>117</v>
      </c>
      <c r="F24" s="53" t="s">
        <v>120</v>
      </c>
      <c r="G24" s="30"/>
      <c r="H24" s="58"/>
    </row>
    <row r="25" spans="1:12" ht="14.1" customHeight="1" x14ac:dyDescent="0.35">
      <c r="A25" s="44" t="s">
        <v>92</v>
      </c>
      <c r="B25" s="39">
        <f>('Statement of Cond &amp; Inc'!F38/129122413)</f>
        <v>1.2736681121348003E-2</v>
      </c>
      <c r="C25" s="39">
        <v>9.3859887564598926E-3</v>
      </c>
      <c r="E25" s="52" t="s">
        <v>109</v>
      </c>
      <c r="F25" s="53" t="s">
        <v>121</v>
      </c>
      <c r="G25" s="30"/>
      <c r="H25" s="65" t="s">
        <v>124</v>
      </c>
      <c r="I25" s="65"/>
      <c r="J25" s="65"/>
      <c r="K25" s="65"/>
      <c r="L25" s="65"/>
    </row>
    <row r="26" spans="1:12" ht="14.1" customHeight="1" x14ac:dyDescent="0.35">
      <c r="A26" s="31" t="s">
        <v>60</v>
      </c>
      <c r="B26" s="39">
        <f>'Statement of Cond &amp; Inc'!B31/'Statement of Cond &amp; Inc'!B17</f>
        <v>7.8923505226628318E-2</v>
      </c>
      <c r="C26" s="39">
        <v>6.9796081267214066E-2</v>
      </c>
      <c r="E26" s="52" t="s">
        <v>135</v>
      </c>
      <c r="F26" s="53" t="s">
        <v>78</v>
      </c>
      <c r="G26" s="30"/>
      <c r="H26" s="65" t="s">
        <v>125</v>
      </c>
      <c r="I26" s="65"/>
      <c r="J26" s="65"/>
      <c r="K26" s="65"/>
      <c r="L26" s="65"/>
    </row>
    <row r="27" spans="1:12" ht="14.1" customHeight="1" x14ac:dyDescent="0.35">
      <c r="A27" s="42" t="s">
        <v>123</v>
      </c>
      <c r="B27" s="39">
        <f>(('Statement of Cond &amp; Inc'!B31-'Statement of Cond &amp; Inc'!B37)/'Statement of Cond &amp; Inc'!B17)</f>
        <v>8.1353903911563691E-2</v>
      </c>
      <c r="C27" s="39">
        <v>7.3715365528395055E-2</v>
      </c>
      <c r="E27" s="52" t="s">
        <v>129</v>
      </c>
      <c r="F27" s="53" t="s">
        <v>76</v>
      </c>
      <c r="G27" s="30"/>
      <c r="H27" s="23"/>
      <c r="I27" s="23"/>
      <c r="J27" s="23"/>
      <c r="K27" s="23"/>
      <c r="L27" s="23"/>
    </row>
    <row r="28" spans="1:12" ht="14.1" customHeight="1" x14ac:dyDescent="0.25">
      <c r="E28" s="52" t="s">
        <v>79</v>
      </c>
      <c r="F28" s="53" t="s">
        <v>116</v>
      </c>
      <c r="G28" s="30"/>
      <c r="H28" s="65" t="s">
        <v>101</v>
      </c>
      <c r="I28" s="65"/>
      <c r="J28" s="65"/>
      <c r="K28" s="65"/>
      <c r="L28" s="65"/>
    </row>
    <row r="29" spans="1:12" ht="14.1" customHeight="1" x14ac:dyDescent="0.25">
      <c r="E29" s="54" t="s">
        <v>131</v>
      </c>
      <c r="F29" s="53" t="s">
        <v>118</v>
      </c>
      <c r="G29" s="30"/>
    </row>
    <row r="30" spans="1:12" ht="14.1" customHeight="1" x14ac:dyDescent="0.25">
      <c r="E30" s="52" t="s">
        <v>132</v>
      </c>
      <c r="F30" s="53"/>
      <c r="G30" s="30"/>
      <c r="H30" s="68" t="s">
        <v>102</v>
      </c>
      <c r="I30" s="68"/>
      <c r="J30" s="68"/>
      <c r="K30" s="68"/>
      <c r="L30" s="68"/>
    </row>
    <row r="31" spans="1:12" ht="14.1" customHeight="1" thickBot="1" x14ac:dyDescent="0.3">
      <c r="E31" s="55"/>
      <c r="F31" s="56"/>
      <c r="H31" s="68" t="s">
        <v>103</v>
      </c>
      <c r="I31" s="68"/>
      <c r="J31" s="68"/>
      <c r="K31" s="68"/>
      <c r="L31" s="68"/>
    </row>
    <row r="32" spans="1:12" ht="14.1" customHeight="1" x14ac:dyDescent="0.25">
      <c r="J32" s="57"/>
      <c r="K32" s="57"/>
    </row>
    <row r="33" spans="8:12" ht="14.1" customHeight="1" x14ac:dyDescent="0.25">
      <c r="J33" s="57"/>
      <c r="K33" s="57"/>
    </row>
    <row r="34" spans="8:12" ht="14.1" customHeight="1" x14ac:dyDescent="0.25">
      <c r="H34" s="24"/>
      <c r="L34" s="25"/>
    </row>
  </sheetData>
  <mergeCells count="20">
    <mergeCell ref="H19:L19"/>
    <mergeCell ref="H31:L31"/>
    <mergeCell ref="H20:L20"/>
    <mergeCell ref="H22:L22"/>
    <mergeCell ref="H23:L23"/>
    <mergeCell ref="H25:L25"/>
    <mergeCell ref="H26:L26"/>
    <mergeCell ref="H28:L28"/>
    <mergeCell ref="H30:L30"/>
    <mergeCell ref="E8:F8"/>
    <mergeCell ref="E18:F18"/>
    <mergeCell ref="A1:C1"/>
    <mergeCell ref="E1:F1"/>
    <mergeCell ref="H1:L1"/>
    <mergeCell ref="H3:L3"/>
    <mergeCell ref="H5:L5"/>
    <mergeCell ref="H13:L13"/>
    <mergeCell ref="H14:L14"/>
    <mergeCell ref="H16:L16"/>
    <mergeCell ref="H17:L17"/>
  </mergeCells>
  <printOptions verticalCentered="1"/>
  <pageMargins left="0.25" right="0.25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Statement of Cond &amp; Inc</vt:lpstr>
      <vt:lpstr>Back Page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Spohn</dc:creator>
  <cp:lastModifiedBy>Bethany England</cp:lastModifiedBy>
  <cp:lastPrinted>2023-07-19T13:21:03Z</cp:lastPrinted>
  <dcterms:created xsi:type="dcterms:W3CDTF">2020-02-13T19:21:48Z</dcterms:created>
  <dcterms:modified xsi:type="dcterms:W3CDTF">2025-02-10T21:45:23Z</dcterms:modified>
</cp:coreProperties>
</file>